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nanit\Downloads\"/>
    </mc:Choice>
  </mc:AlternateContent>
  <xr:revisionPtr revIDLastSave="0" documentId="13_ncr:1_{1CA98BF2-E58C-4777-92E9-D787D5A5A714}" xr6:coauthVersionLast="47" xr6:coauthVersionMax="47" xr10:uidLastSave="{00000000-0000-0000-0000-000000000000}"/>
  <bookViews>
    <workbookView xWindow="-120" yWindow="-120" windowWidth="20730" windowHeight="11040" xr2:uid="{00000000-000D-0000-FFFF-FFFF00000000}"/>
  </bookViews>
  <sheets>
    <sheet name="General" sheetId="2" r:id="rId1"/>
  </sheets>
  <definedNames>
    <definedName name="_xlnm._FilterDatabase" localSheetId="0" hidden="1">General!$A$6:$R$14</definedName>
    <definedName name="_xlnm.Print_Area" localSheetId="0">General!$A$1:$P$49</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2" l="1"/>
  <c r="L9" i="2"/>
  <c r="L11" i="2"/>
  <c r="M46" i="2" l="1"/>
  <c r="M49" i="2" s="1"/>
  <c r="O39" i="2" l="1"/>
  <c r="P7" i="2"/>
  <c r="R10" i="2"/>
  <c r="M12" i="2" l="1"/>
  <c r="M8" i="2"/>
  <c r="H14" i="2" l="1"/>
  <c r="H13" i="2"/>
  <c r="H12" i="2"/>
  <c r="H11" i="2"/>
  <c r="H10" i="2"/>
  <c r="H9" i="2"/>
  <c r="H8" i="2"/>
  <c r="D11" i="2"/>
  <c r="D12" i="2"/>
  <c r="D13" i="2"/>
  <c r="D14" i="2"/>
  <c r="D8" i="2"/>
  <c r="D9" i="2"/>
  <c r="D10" i="2"/>
  <c r="J14" i="2"/>
  <c r="M14" i="2" s="1"/>
  <c r="J13" i="2"/>
  <c r="M13" i="2" s="1"/>
  <c r="I12" i="2"/>
  <c r="J12" i="2" s="1"/>
  <c r="J11" i="2"/>
  <c r="M11" i="2" s="1"/>
  <c r="J9" i="2"/>
  <c r="M9" i="2" s="1"/>
  <c r="J8" i="2"/>
  <c r="K7" i="2" l="1"/>
  <c r="K15" i="2" l="1"/>
  <c r="I39" i="2"/>
  <c r="P39" i="2" l="1"/>
</calcChain>
</file>

<file path=xl/sharedStrings.xml><?xml version="1.0" encoding="utf-8"?>
<sst xmlns="http://schemas.openxmlformats.org/spreadsheetml/2006/main" count="61" uniqueCount="55">
  <si>
    <t>Total por rubro</t>
  </si>
  <si>
    <t>N°</t>
  </si>
  <si>
    <t>Porcentaje Actividad</t>
  </si>
  <si>
    <t>Actividad  </t>
  </si>
  <si>
    <t>Mes</t>
  </si>
  <si>
    <t>Avance de Actividades</t>
  </si>
  <si>
    <t>Porcentaje Ejecución</t>
  </si>
  <si>
    <t>Valor Hora</t>
  </si>
  <si>
    <t>Total por Actividad</t>
  </si>
  <si>
    <t>Total por Tema</t>
  </si>
  <si>
    <t>Ejecutado</t>
  </si>
  <si>
    <t>Disponible Por Actividad</t>
  </si>
  <si>
    <t>Facturación</t>
  </si>
  <si>
    <t>Septiembre - Noviembre</t>
  </si>
  <si>
    <t xml:space="preserve">En ejecución
•Julián Toro 3 octubre
•Ingrid Silva 3 octubre 
•Angélica Acuña 3 octubre 
•Andrés Benavides 3 octubre 
•Héctor Escobar 3 octubre </t>
  </si>
  <si>
    <t>Por programar</t>
  </si>
  <si>
    <t>Agosto - Diciembre</t>
  </si>
  <si>
    <t>En ejecución
•Zulayd Mateus (5 sesiones)
•Ana Cardona(5 sesiones)
•Claudia Reyes  (4 sesiones)
•Emmanuel Quiroga  (4 sesiones)
•Liney Rodríguez  (2 sesiones)</t>
  </si>
  <si>
    <t>Abril</t>
  </si>
  <si>
    <t>TOTAL GENERAL</t>
  </si>
  <si>
    <t>Pendiente por Ejecutar</t>
  </si>
  <si>
    <r>
      <rPr>
        <b/>
        <sz val="8"/>
        <color indexed="8"/>
        <rFont val="Arial"/>
        <family val="2"/>
      </rPr>
      <t>Versión:  1</t>
    </r>
  </si>
  <si>
    <t>Fecha de aprobación: 26/01/2024</t>
  </si>
  <si>
    <t>Calificación de la Información: Pública</t>
  </si>
  <si>
    <t>Concepto</t>
  </si>
  <si>
    <t>Indicar concepto al cual se está realizando el seguimiento</t>
  </si>
  <si>
    <t xml:space="preserve">
$21.936.000
Indicar valor total por cada rubro</t>
  </si>
  <si>
    <t>Relacionar el % correspondiente a cada actividad</t>
  </si>
  <si>
    <t>INTERVENCIÓN PSICOSOCIAL INDIVIDUAL COACHING PARA LÍDERES - GESTIÓN EFECTIVA DEL LIDERAZGO (CONTINUACIÓN): Espacios individuales de psicología para cada uno de los lideres o cabezas de equipo, con el fin de retroalimentar e identificar las habilidades y estilos de liderazgo. Tiempo de duración 2 sesiones con cada líder cada una de una hora. Total de sesiones 32 para 16 lideres.</t>
  </si>
  <si>
    <t>INTERVENCIÓN PSICOSOCIAL CON EQUIPO DE PROFESIONALES (CONTROL DEL TRABAJO-CONTINUACIÓN): Intervención en este factor, de acuerdo con el Diagnostico Organizacional se pueden complementar actividades para realizar articulación con el SGSST. Tiempo de duración estimado 10 horas.</t>
  </si>
  <si>
    <t>ATENCIÓN PSICOSOCIAL INDIVIDUAL - PRIMEROS AUXILIOS: Prestación de primeros auxilios psicológicos en caso de crisis presentada durante la jornada laboral. Se estiman 50 horas acorde con los niveles de estrés de la Entidad reportados en la batería del riesgo psicosocial.</t>
  </si>
  <si>
    <t xml:space="preserve"> INTERVENCIÓN Y SEGUIMIENTO PSICOSOCIAL INDIVIDUAL: Seguimiento a casos que reportaron tener niveles de estrés muy altos que están afectando su salud con sintomatología y/o diagnósticos determinados. Sesiones individuales con psicólogo especialista de una hora, en las intalaciones de Atenea y/o mediante sesión virtual (a elección del servidor).</t>
  </si>
  <si>
    <t>PROMOCIÓN DE HÁBITOS SALUDABLES: Promoción de los estilos de vida saludables en familias lactantes</t>
  </si>
  <si>
    <t>PROMOCIÓN DE HÁBITOS SEGUROS: Promoción del autocuidado y uso correcto de los elementos para primeros auxilios</t>
  </si>
  <si>
    <t>PROGRAMA DE PSICOEDUCACIÓN EN SALUD MENTAL:  talleres enfocados sobre promoción de la salud mental para empoderar sobre la autogestión y el autocuidado frente a los posibles efectos sobre la salud de los trabajadores del estrés derivado del trabajo. Tiempo estimado:  6 talleres cada uno con duración máxima de 2 horas. Incluye informe.</t>
  </si>
  <si>
    <t>Indicar el nombre de la actividad, incluyendo una breve explicación de la misma (se relacionan ejemplos en las siguientes filas)</t>
  </si>
  <si>
    <t>Indicar mes de ejecución de la actividad</t>
  </si>
  <si>
    <t>Relacionar la información que de cuenta del avance de las diferntes actividades  y las fechas correspondientes (se relacionan ejemplos en las siguientes filas)</t>
  </si>
  <si>
    <t>Ejecutado ✅
 •Taller introductorio 19 septiembre
•Taller síntomas 18 octubre
•Taller depresión 9 noviembre
•Taller ansiedad 16 noviembre
•Taller paranoia 23 noviembre
•Taller estrategias de prevención y acompañamiento 30 noviembre</t>
  </si>
  <si>
    <t>Ejecutado ✅
•ADíaz (2 sesiones)
•DMonroy (2 sesiones)
•FBlanco (2 sesiones)
•CBernal (2 sesiones)
•DVivas (2 sesiones)</t>
  </si>
  <si>
    <t>Ejecutado ✅
22 mayo 2024</t>
  </si>
  <si>
    <t>Relacionar el % de ejecución correspondiente a cada actividad</t>
  </si>
  <si>
    <t>Relacionar el valor por hora de la actividad realizada</t>
  </si>
  <si>
    <t>Relacionar el valor total para la actividad realizada</t>
  </si>
  <si>
    <t>Indicar el valor ejecutado hasta la fecha</t>
  </si>
  <si>
    <t>Indicar el valor disponible por actividad</t>
  </si>
  <si>
    <t>Relacionar las facturas, valor, fechas de epedición y vencimiento y fechas de seguimiento  (se relacionan ejemplos en las siguientes filas)</t>
  </si>
  <si>
    <t>•Factura: SD01 10024291
•Valor: $2.082.000
•Fecha expedición: 27 nov 2023
•Fecha vencimiento: 27 dic 2023
Facturado ✅
28 noviembre 2023.</t>
  </si>
  <si>
    <t xml:space="preserve">Intervención Líderes 2023
•Factura: SD01 10024293.
•Valor: $1.000.000
•Fecha expedición: 27 nov 2023
•Fecha vencimiento: 27 dic 2023
Facturado ✅
29 noviembre 2023.
Intervención Líderes 2024-Estrategia Eres Atenea
•Factura: 
•Valor: $5.400.000
•Fecha expedición: 
•Fecha vencimiento: 
</t>
  </si>
  <si>
    <t xml:space="preserve">Intervención equipo de profesionales
•Factura: 
•Valor: $1900000
•Fecha expedición: 
•Fecha vencimiento: 
</t>
  </si>
  <si>
    <t xml:space="preserve">Primeros Auxilios Individuales 2023
•Factura: SD01 10024295.
•Valor: $2.740.000
•Fecha expedición: 27 nov 2023
•Fecha vencimiento: 27 dic 2023
Facturado ✅
1 diciembre 2023.
Primeros Auxilios Atenea 2024
•Factura: 
•Valor: $2.206.539 (1.159.000+1.047.539)
•Fecha expedición:
•Fecha vencimiento: 
Primeros Auxilios Casos Blanco 2024
•Factura: 
•Valor: $1.903.461
•Fecha expedición:
•Fecha vencimiento: </t>
  </si>
  <si>
    <t>•Factura: SD01 10024296.
•Valor: $3400000
•Fecha expedición: 27 nov 2023
•Fecha vencimiento: 27 dic 2023
Facturado ✅
4 diciembre 2023.</t>
  </si>
  <si>
    <t>PRESUPUESTO CONTRATO 20XX</t>
  </si>
  <si>
    <t>Código:  F1_PL2_TH</t>
  </si>
  <si>
    <t>Informe Técnico Contrato Bienestar
Proceso de Gestión Estratégica del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</si>
</sst>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quot;$&quot;\ * #,##0.00_-;\-&quot;$&quot;\ * #,##0.00_-;_-&quot;$&quot;\ * &quot;-&quot;??_-;_-@_-"/>
    <numFmt numFmtId="164" formatCode="_-&quot;$&quot;\ * #,##0_-;\-&quot;$&quot;\ * #,##0_-;_-&quot;$&quot;\ * &quot;-&quot;??_-;_-@_-"/>
    <numFmt numFmtId="165" formatCode="0.0"/>
    <numFmt numFmtId="166" formatCode="#,##0_ ;[Red]\-#,##0\ "/>
  </numFmts>
  <fonts count="34">
    <font>
      <sz val="11"/>
      <color theme="1"/>
      <name val="Calibri"/>
      <charset val="134"/>
      <scheme val="minor"/>
    </font>
    <font>
      <b/>
      <sz val="10"/>
      <color rgb="FF000000"/>
      <name val="Calibri Light"/>
      <family val="2"/>
      <scheme val="major"/>
    </font>
    <font>
      <b/>
      <sz val="10"/>
      <color rgb="FFFFFFFF"/>
      <name val="Calibri Light"/>
      <family val="2"/>
      <scheme val="major"/>
    </font>
    <font>
      <b/>
      <sz val="10"/>
      <color theme="1"/>
      <name val="Calibri Light"/>
      <family val="2"/>
      <scheme val="major"/>
    </font>
    <font>
      <b/>
      <sz val="10"/>
      <color indexed="8"/>
      <name val="Calibri"/>
      <family val="2"/>
    </font>
    <font>
      <sz val="10"/>
      <color indexed="8"/>
      <name val="Calibri"/>
      <family val="2"/>
    </font>
    <font>
      <b/>
      <sz val="10"/>
      <color rgb="FF000000"/>
      <name val="Calibri"/>
      <family val="2"/>
      <scheme val="minor"/>
    </font>
    <font>
      <sz val="10"/>
      <color theme="1"/>
      <name val="Calibri Light"/>
      <family val="2"/>
      <scheme val="major"/>
    </font>
    <font>
      <sz val="10"/>
      <color rgb="FF000000"/>
      <name val="Calibri Light"/>
      <family val="2"/>
      <scheme val="major"/>
    </font>
    <font>
      <b/>
      <sz val="12"/>
      <color theme="1"/>
      <name val="Calibri Light"/>
      <family val="2"/>
      <scheme val="major"/>
    </font>
    <font>
      <b/>
      <sz val="11"/>
      <color theme="1"/>
      <name val="Calibri Light"/>
      <family val="2"/>
      <scheme val="major"/>
    </font>
    <font>
      <sz val="11"/>
      <color theme="1"/>
      <name val="Calibri"/>
      <family val="2"/>
      <scheme val="minor"/>
    </font>
    <font>
      <sz val="11"/>
      <color theme="1"/>
      <name val="Calibri Light"/>
      <family val="2"/>
      <scheme val="major"/>
    </font>
    <font>
      <b/>
      <sz val="12"/>
      <color rgb="FF000000"/>
      <name val="Calibri Light"/>
      <family val="2"/>
      <scheme val="major"/>
    </font>
    <font>
      <b/>
      <sz val="14"/>
      <color theme="1"/>
      <name val="Calibri Light"/>
      <family val="2"/>
      <scheme val="major"/>
    </font>
    <font>
      <b/>
      <sz val="18"/>
      <color theme="1"/>
      <name val="Calibri Light"/>
      <family val="2"/>
      <scheme val="major"/>
    </font>
    <font>
      <b/>
      <sz val="14"/>
      <color rgb="FF000000"/>
      <name val="Calibri Light"/>
      <family val="2"/>
      <scheme val="major"/>
    </font>
    <font>
      <b/>
      <sz val="16"/>
      <color theme="1"/>
      <name val="Calibri Light"/>
      <family val="2"/>
      <scheme val="major"/>
    </font>
    <font>
      <b/>
      <sz val="20"/>
      <color theme="1"/>
      <name val="Calibri Light"/>
      <family val="2"/>
      <scheme val="major"/>
    </font>
    <font>
      <sz val="18"/>
      <color theme="1"/>
      <name val="Calibri"/>
      <family val="2"/>
      <scheme val="minor"/>
    </font>
    <font>
      <b/>
      <sz val="24"/>
      <color theme="1"/>
      <name val="Calibri"/>
      <family val="2"/>
      <scheme val="minor"/>
    </font>
    <font>
      <b/>
      <sz val="20"/>
      <color theme="0"/>
      <name val="Calibri"/>
      <family val="2"/>
      <scheme val="minor"/>
    </font>
    <font>
      <sz val="14"/>
      <color theme="1"/>
      <name val="Calibri"/>
      <family val="2"/>
      <scheme val="minor"/>
    </font>
    <font>
      <sz val="16"/>
      <color theme="1"/>
      <name val="Calibri"/>
      <family val="2"/>
      <scheme val="minor"/>
    </font>
    <font>
      <sz val="12"/>
      <color rgb="FF2F5496"/>
      <name val="Arial"/>
      <family val="2"/>
    </font>
    <font>
      <sz val="11"/>
      <name val="Calibri Light"/>
      <family val="2"/>
      <scheme val="major"/>
    </font>
    <font>
      <b/>
      <sz val="8"/>
      <color theme="1"/>
      <name val="Arial"/>
      <family val="2"/>
    </font>
    <font>
      <b/>
      <sz val="8"/>
      <color indexed="8"/>
      <name val="Arial"/>
      <family val="2"/>
    </font>
    <font>
      <b/>
      <sz val="10"/>
      <color theme="1"/>
      <name val="Arial"/>
      <family val="2"/>
    </font>
    <font>
      <sz val="10"/>
      <color theme="8" tint="-0.249977111117893"/>
      <name val="Calibri Light"/>
      <family val="2"/>
      <scheme val="major"/>
    </font>
    <font>
      <sz val="12"/>
      <color theme="8" tint="-0.249977111117893"/>
      <name val="Calibri Light"/>
      <family val="2"/>
      <scheme val="major"/>
    </font>
    <font>
      <sz val="10"/>
      <color theme="8" tint="-0.249977111117893"/>
      <name val="Calibri"/>
      <family val="2"/>
    </font>
    <font>
      <sz val="10"/>
      <color theme="8" tint="-0.249977111117893"/>
      <name val="Calibri"/>
      <family val="2"/>
      <scheme val="minor"/>
    </font>
    <font>
      <sz val="11"/>
      <color theme="8" tint="-0.249977111117893"/>
      <name val="Calibri Light"/>
      <family val="2"/>
      <scheme val="major"/>
    </font>
  </fonts>
  <fills count="8">
    <fill>
      <patternFill patternType="none"/>
    </fill>
    <fill>
      <patternFill patternType="gray125"/>
    </fill>
    <fill>
      <patternFill patternType="solid">
        <fgColor theme="0"/>
        <bgColor indexed="64"/>
      </patternFill>
    </fill>
    <fill>
      <patternFill patternType="solid">
        <fgColor rgb="FF833C0C"/>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s>
  <cellStyleXfs count="2">
    <xf numFmtId="0" fontId="0" fillId="0" borderId="0"/>
    <xf numFmtId="44" fontId="11" fillId="0" borderId="0" applyFont="0" applyFill="0" applyBorder="0" applyAlignment="0" applyProtection="0"/>
  </cellStyleXfs>
  <cellXfs count="100">
    <xf numFmtId="0" fontId="0" fillId="0" borderId="0" xfId="0"/>
    <xf numFmtId="0" fontId="0" fillId="0" borderId="1" xfId="0" applyBorder="1"/>
    <xf numFmtId="6" fontId="0" fillId="0" borderId="0" xfId="0" applyNumberFormat="1"/>
    <xf numFmtId="6" fontId="7" fillId="0" borderId="0" xfId="0" applyNumberFormat="1" applyFont="1"/>
    <xf numFmtId="0" fontId="7" fillId="0" borderId="0" xfId="0" applyFont="1"/>
    <xf numFmtId="164" fontId="0" fillId="0" borderId="0" xfId="1" applyNumberFormat="1" applyFont="1"/>
    <xf numFmtId="165" fontId="0" fillId="0" borderId="0" xfId="0" applyNumberFormat="1"/>
    <xf numFmtId="44" fontId="0" fillId="0" borderId="0" xfId="1" applyFont="1"/>
    <xf numFmtId="0" fontId="19" fillId="0" borderId="0" xfId="0" applyFont="1"/>
    <xf numFmtId="164" fontId="23" fillId="0" borderId="0" xfId="1" applyNumberFormat="1" applyFont="1"/>
    <xf numFmtId="164" fontId="24" fillId="0" borderId="0" xfId="1" applyNumberFormat="1" applyFont="1"/>
    <xf numFmtId="164" fontId="22" fillId="0" borderId="0" xfId="0" applyNumberFormat="1" applyFont="1"/>
    <xf numFmtId="0" fontId="3" fillId="0" borderId="2" xfId="0" applyFont="1" applyBorder="1" applyAlignment="1">
      <alignment horizontal="right"/>
    </xf>
    <xf numFmtId="0" fontId="3" fillId="0" borderId="5" xfId="0" applyFont="1" applyBorder="1"/>
    <xf numFmtId="0" fontId="3" fillId="0" borderId="4" xfId="0" applyFont="1" applyBorder="1"/>
    <xf numFmtId="0" fontId="3" fillId="0" borderId="3" xfId="0" applyFont="1" applyBorder="1"/>
    <xf numFmtId="6"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9" fillId="0" borderId="1" xfId="0" applyFont="1" applyBorder="1" applyAlignment="1">
      <alignment horizontal="center" vertical="center"/>
    </xf>
    <xf numFmtId="165" fontId="29"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6" fontId="29" fillId="0" borderId="1" xfId="0" applyNumberFormat="1" applyFont="1" applyBorder="1" applyAlignment="1">
      <alignment horizontal="center" vertical="center" wrapText="1"/>
    </xf>
    <xf numFmtId="6" fontId="33" fillId="0" borderId="1" xfId="0" applyNumberFormat="1" applyFont="1" applyBorder="1" applyAlignment="1">
      <alignment horizontal="center" vertical="center" wrapText="1"/>
    </xf>
    <xf numFmtId="6" fontId="33" fillId="0" borderId="1" xfId="0" applyNumberFormat="1" applyFont="1" applyBorder="1" applyAlignment="1">
      <alignment horizontal="left" vertical="center" wrapText="1"/>
    </xf>
    <xf numFmtId="165" fontId="29" fillId="0" borderId="1" xfId="0" applyNumberFormat="1" applyFont="1" applyBorder="1" applyAlignment="1">
      <alignment horizontal="center" vertical="center"/>
    </xf>
    <xf numFmtId="17" fontId="31" fillId="0" borderId="1" xfId="0" applyNumberFormat="1" applyFont="1" applyBorder="1" applyAlignment="1">
      <alignment horizontal="center" vertical="center" wrapText="1"/>
    </xf>
    <xf numFmtId="6" fontId="30" fillId="0" borderId="1" xfId="0" applyNumberFormat="1" applyFont="1" applyBorder="1" applyAlignment="1">
      <alignment horizontal="center" vertical="center" wrapText="1"/>
    </xf>
    <xf numFmtId="0" fontId="32" fillId="0" borderId="1" xfId="0" applyFont="1" applyBorder="1" applyAlignment="1">
      <alignment vertical="center" wrapText="1"/>
    </xf>
    <xf numFmtId="17" fontId="32" fillId="0" borderId="1" xfId="0" applyNumberFormat="1" applyFont="1" applyBorder="1" applyAlignment="1">
      <alignment horizontal="center" vertical="center" wrapText="1"/>
    </xf>
    <xf numFmtId="0" fontId="7" fillId="4" borderId="1" xfId="0" applyFont="1" applyFill="1" applyBorder="1" applyAlignment="1">
      <alignment vertical="center"/>
    </xf>
    <xf numFmtId="6" fontId="17" fillId="4" borderId="1" xfId="0" applyNumberFormat="1" applyFont="1" applyFill="1" applyBorder="1" applyAlignment="1">
      <alignment horizontal="center" vertical="center"/>
    </xf>
    <xf numFmtId="0" fontId="14" fillId="5" borderId="1" xfId="0" applyFont="1" applyFill="1" applyBorder="1" applyAlignment="1">
      <alignment vertical="center"/>
    </xf>
    <xf numFmtId="0" fontId="15" fillId="5" borderId="1" xfId="0" applyFont="1" applyFill="1" applyBorder="1" applyAlignment="1">
      <alignment vertical="center"/>
    </xf>
    <xf numFmtId="6" fontId="15" fillId="5" borderId="1" xfId="0" applyNumberFormat="1" applyFont="1" applyFill="1" applyBorder="1" applyAlignment="1">
      <alignment vertical="center"/>
    </xf>
    <xf numFmtId="6" fontId="15" fillId="5"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65" fontId="3" fillId="0" borderId="1" xfId="0" applyNumberFormat="1" applyFont="1" applyBorder="1" applyAlignment="1">
      <alignment horizontal="center" vertical="center"/>
    </xf>
    <xf numFmtId="0" fontId="8" fillId="2" borderId="1" xfId="0" applyFont="1" applyFill="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6"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5" borderId="1" xfId="0" applyFont="1" applyFill="1" applyBorder="1" applyAlignment="1">
      <alignment vertical="center" wrapText="1"/>
    </xf>
    <xf numFmtId="6" fontId="3" fillId="5" borderId="1" xfId="0" applyNumberFormat="1" applyFont="1" applyFill="1" applyBorder="1" applyAlignment="1">
      <alignment vertical="center"/>
    </xf>
    <xf numFmtId="6" fontId="10" fillId="5"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5" fontId="5" fillId="2"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6" fontId="18" fillId="4" borderId="1" xfId="0" applyNumberFormat="1" applyFont="1" applyFill="1" applyBorder="1" applyAlignment="1">
      <alignment horizontal="center" vertical="center"/>
    </xf>
    <xf numFmtId="0" fontId="3" fillId="0" borderId="1" xfId="0" applyFont="1" applyBorder="1" applyAlignment="1">
      <alignment horizontal="center" vertical="center"/>
    </xf>
    <xf numFmtId="6" fontId="10" fillId="0" borderId="1" xfId="0" applyNumberFormat="1" applyFont="1" applyBorder="1" applyAlignment="1">
      <alignment horizontal="center" vertical="center" wrapText="1"/>
    </xf>
    <xf numFmtId="165" fontId="3"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6" fontId="12" fillId="0" borderId="1" xfId="0" applyNumberFormat="1" applyFont="1" applyBorder="1" applyAlignment="1">
      <alignment horizontal="center" vertical="center" wrapText="1"/>
    </xf>
    <xf numFmtId="6" fontId="10" fillId="0" borderId="1" xfId="0" applyNumberFormat="1" applyFont="1" applyBorder="1" applyAlignment="1">
      <alignment horizontal="left" vertical="center" wrapText="1"/>
    </xf>
    <xf numFmtId="0" fontId="8" fillId="0" borderId="1" xfId="0" applyFont="1" applyBorder="1" applyAlignment="1">
      <alignment vertical="center" wrapText="1"/>
    </xf>
    <xf numFmtId="6" fontId="1" fillId="0" borderId="1" xfId="0" applyNumberFormat="1" applyFont="1" applyBorder="1" applyAlignment="1">
      <alignment horizontal="center" vertical="center" wrapText="1"/>
    </xf>
    <xf numFmtId="6" fontId="12" fillId="0" borderId="1" xfId="0" applyNumberFormat="1" applyFont="1" applyBorder="1" applyAlignment="1">
      <alignment horizontal="left" vertical="center" wrapText="1"/>
    </xf>
    <xf numFmtId="0" fontId="3" fillId="5" borderId="1" xfId="0" applyFont="1" applyFill="1" applyBorder="1" applyAlignment="1">
      <alignment horizontal="right"/>
    </xf>
    <xf numFmtId="0" fontId="3" fillId="5" borderId="1" xfId="0" applyFont="1" applyFill="1" applyBorder="1"/>
    <xf numFmtId="6" fontId="21" fillId="7" borderId="1" xfId="0" applyNumberFormat="1" applyFont="1" applyFill="1" applyBorder="1"/>
    <xf numFmtId="6" fontId="21" fillId="6" borderId="1" xfId="0" applyNumberFormat="1" applyFont="1" applyFill="1" applyBorder="1" applyAlignment="1">
      <alignment horizontal="center"/>
    </xf>
    <xf numFmtId="6" fontId="25" fillId="0" borderId="1" xfId="0" applyNumberFormat="1" applyFont="1" applyBorder="1" applyAlignment="1">
      <alignment horizontal="center" vertical="center" wrapText="1"/>
    </xf>
    <xf numFmtId="6" fontId="10" fillId="0" borderId="1" xfId="0" applyNumberFormat="1" applyFont="1" applyBorder="1" applyAlignment="1">
      <alignment vertical="center" wrapText="1"/>
    </xf>
    <xf numFmtId="0" fontId="0" fillId="0" borderId="1" xfId="0" applyBorder="1" applyAlignment="1">
      <alignment horizontal="center"/>
    </xf>
    <xf numFmtId="0" fontId="28" fillId="0" borderId="1" xfId="0" applyFont="1" applyBorder="1" applyAlignment="1">
      <alignment horizontal="center" wrapText="1"/>
    </xf>
    <xf numFmtId="0" fontId="28" fillId="0" borderId="1" xfId="0" applyFont="1" applyBorder="1" applyAlignment="1">
      <alignment horizontal="center"/>
    </xf>
    <xf numFmtId="0" fontId="26" fillId="0" borderId="1" xfId="0" applyFont="1" applyBorder="1" applyAlignment="1">
      <alignment horizontal="left" vertical="center"/>
    </xf>
    <xf numFmtId="0" fontId="27" fillId="0" borderId="1" xfId="0" applyFont="1" applyBorder="1" applyAlignment="1">
      <alignment horizontal="left" vertical="center" wrapText="1"/>
    </xf>
    <xf numFmtId="0" fontId="26" fillId="0" borderId="1" xfId="0" applyFont="1" applyBorder="1" applyAlignment="1">
      <alignment horizontal="left" vertical="center" wrapText="1"/>
    </xf>
    <xf numFmtId="0" fontId="20" fillId="0" borderId="0" xfId="0" applyFont="1" applyAlignment="1">
      <alignment horizontal="center"/>
    </xf>
    <xf numFmtId="0" fontId="29" fillId="0" borderId="1" xfId="0" applyFont="1" applyBorder="1" applyAlignment="1">
      <alignment horizontal="center" vertical="top" wrapText="1"/>
    </xf>
    <xf numFmtId="0" fontId="29" fillId="0" borderId="1" xfId="0" applyFont="1" applyBorder="1" applyAlignment="1">
      <alignment horizontal="center" vertical="top"/>
    </xf>
    <xf numFmtId="0" fontId="3" fillId="0" borderId="1" xfId="0" applyFont="1" applyBorder="1" applyAlignment="1">
      <alignment horizontal="center" vertical="top" wrapText="1"/>
    </xf>
    <xf numFmtId="6" fontId="9" fillId="0" borderId="1" xfId="0" applyNumberFormat="1" applyFont="1" applyBorder="1" applyAlignment="1">
      <alignment horizontal="center" vertical="top" wrapText="1"/>
    </xf>
    <xf numFmtId="6" fontId="10" fillId="0" borderId="1" xfId="0" applyNumberFormat="1" applyFont="1" applyBorder="1" applyAlignment="1">
      <alignment horizontal="left" vertical="center" wrapText="1"/>
    </xf>
    <xf numFmtId="6" fontId="12" fillId="0" borderId="1" xfId="0" applyNumberFormat="1" applyFont="1" applyBorder="1" applyAlignment="1">
      <alignment horizontal="center" vertical="center" wrapText="1"/>
    </xf>
    <xf numFmtId="0" fontId="16" fillId="5" borderId="1" xfId="0" applyFont="1" applyFill="1" applyBorder="1" applyAlignment="1">
      <alignment horizontal="center" vertical="center" wrapText="1"/>
    </xf>
    <xf numFmtId="6" fontId="10" fillId="0" borderId="1" xfId="0" applyNumberFormat="1" applyFont="1" applyBorder="1" applyAlignment="1">
      <alignment horizontal="center" vertical="center"/>
    </xf>
    <xf numFmtId="6" fontId="3" fillId="0" borderId="1" xfId="0" applyNumberFormat="1" applyFont="1" applyBorder="1" applyAlignment="1">
      <alignment horizontal="center" vertical="center"/>
    </xf>
    <xf numFmtId="166" fontId="30" fillId="0" borderId="1" xfId="0" applyNumberFormat="1" applyFont="1" applyBorder="1" applyAlignment="1">
      <alignment horizontal="center" vertical="top" wrapText="1"/>
    </xf>
    <xf numFmtId="166" fontId="9" fillId="0" borderId="1" xfId="0" applyNumberFormat="1" applyFont="1" applyBorder="1" applyAlignment="1">
      <alignment horizontal="center" vertical="top" wrapText="1"/>
    </xf>
    <xf numFmtId="165" fontId="3" fillId="0" borderId="1" xfId="0" applyNumberFormat="1" applyFont="1" applyBorder="1" applyAlignment="1">
      <alignment horizontal="center" vertical="center"/>
    </xf>
    <xf numFmtId="6" fontId="9" fillId="0" borderId="5" xfId="0" applyNumberFormat="1" applyFont="1" applyBorder="1" applyAlignment="1">
      <alignment horizontal="center" vertical="center"/>
    </xf>
    <xf numFmtId="6" fontId="9" fillId="0" borderId="3" xfId="0" applyNumberFormat="1" applyFont="1" applyBorder="1" applyAlignment="1">
      <alignment horizontal="center" vertical="center"/>
    </xf>
    <xf numFmtId="6" fontId="10" fillId="0" borderId="1" xfId="0" applyNumberFormat="1" applyFont="1" applyBorder="1" applyAlignment="1">
      <alignment horizontal="center" vertical="center" wrapText="1"/>
    </xf>
    <xf numFmtId="6" fontId="12" fillId="0" borderId="1" xfId="0" applyNumberFormat="1" applyFont="1" applyBorder="1" applyAlignment="1">
      <alignment horizontal="left" vertical="center" wrapText="1"/>
    </xf>
    <xf numFmtId="0" fontId="4" fillId="0" borderId="1" xfId="0" applyFont="1" applyBorder="1" applyAlignment="1">
      <alignment horizontal="center" vertical="center" wrapText="1"/>
    </xf>
    <xf numFmtId="6" fontId="9" fillId="5" borderId="1" xfId="0" applyNumberFormat="1" applyFont="1" applyFill="1" applyBorder="1" applyAlignment="1">
      <alignment horizontal="center" vertical="center"/>
    </xf>
    <xf numFmtId="0" fontId="3" fillId="0" borderId="1" xfId="0" applyFont="1" applyBorder="1" applyAlignment="1">
      <alignment horizontal="center" vertical="center"/>
    </xf>
    <xf numFmtId="6" fontId="10" fillId="0" borderId="1" xfId="0" applyNumberFormat="1" applyFont="1" applyBorder="1" applyAlignment="1">
      <alignment horizontal="center" vertical="top" wrapText="1"/>
    </xf>
    <xf numFmtId="2" fontId="3"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6" fontId="13" fillId="2" borderId="1" xfId="0" applyNumberFormat="1" applyFont="1" applyFill="1" applyBorder="1" applyAlignment="1">
      <alignment horizontal="center" vertical="top" wrapText="1"/>
    </xf>
    <xf numFmtId="6" fontId="1" fillId="2" borderId="1" xfId="0" applyNumberFormat="1"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268940</xdr:colOff>
      <xdr:row>1</xdr:row>
      <xdr:rowOff>11206</xdr:rowOff>
    </xdr:from>
    <xdr:to>
      <xdr:col>1</xdr:col>
      <xdr:colOff>1658469</xdr:colOff>
      <xdr:row>3</xdr:row>
      <xdr:rowOff>33273</xdr:rowOff>
    </xdr:to>
    <xdr:pic>
      <xdr:nvPicPr>
        <xdr:cNvPr id="3" name="Imagen 2">
          <a:extLst>
            <a:ext uri="{FF2B5EF4-FFF2-40B4-BE49-F238E27FC236}">
              <a16:creationId xmlns:a16="http://schemas.microsoft.com/office/drawing/2014/main" id="{DC3719FA-6165-4D41-8445-6F53C94148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68940" y="201706"/>
          <a:ext cx="3148853" cy="40306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view="pageBreakPreview" topLeftCell="C1" zoomScale="86" zoomScaleNormal="86" zoomScaleSheetLayoutView="86" workbookViewId="0">
      <selection activeCell="A5" sqref="A5:P5"/>
    </sheetView>
  </sheetViews>
  <sheetFormatPr baseColWidth="10" defaultColWidth="20" defaultRowHeight="15"/>
  <cols>
    <col min="1" max="1" width="26.42578125" customWidth="1"/>
    <col min="2" max="2" width="33.28515625" customWidth="1"/>
    <col min="5" max="5" width="70" customWidth="1"/>
    <col min="7" max="7" width="32.85546875" customWidth="1"/>
    <col min="11" max="11" width="28.7109375" customWidth="1"/>
    <col min="12" max="12" width="46.28515625" customWidth="1"/>
    <col min="13" max="13" width="32.5703125" customWidth="1"/>
    <col min="14" max="14" width="104.28515625" customWidth="1"/>
    <col min="15" max="15" width="25.140625" customWidth="1"/>
    <col min="16" max="16" width="29.42578125" customWidth="1"/>
  </cols>
  <sheetData>
    <row r="1" spans="1:18">
      <c r="A1" s="67"/>
      <c r="B1" s="67"/>
      <c r="C1" s="68" t="s">
        <v>54</v>
      </c>
      <c r="D1" s="69"/>
      <c r="E1" s="69"/>
      <c r="F1" s="69"/>
      <c r="G1" s="69"/>
      <c r="H1" s="69"/>
      <c r="I1" s="69"/>
      <c r="J1" s="69"/>
      <c r="K1" s="69"/>
      <c r="L1" s="69"/>
      <c r="M1" s="69"/>
      <c r="N1" s="69"/>
      <c r="O1" s="70" t="s">
        <v>53</v>
      </c>
      <c r="P1" s="70"/>
    </row>
    <row r="2" spans="1:18">
      <c r="A2" s="67"/>
      <c r="B2" s="67"/>
      <c r="C2" s="69"/>
      <c r="D2" s="69"/>
      <c r="E2" s="69"/>
      <c r="F2" s="69"/>
      <c r="G2" s="69"/>
      <c r="H2" s="69"/>
      <c r="I2" s="69"/>
      <c r="J2" s="69"/>
      <c r="K2" s="69"/>
      <c r="L2" s="69"/>
      <c r="M2" s="69"/>
      <c r="N2" s="69"/>
      <c r="O2" s="70" t="s">
        <v>21</v>
      </c>
      <c r="P2" s="70"/>
    </row>
    <row r="3" spans="1:18">
      <c r="A3" s="67"/>
      <c r="B3" s="67"/>
      <c r="C3" s="69"/>
      <c r="D3" s="69"/>
      <c r="E3" s="69"/>
      <c r="F3" s="69"/>
      <c r="G3" s="69"/>
      <c r="H3" s="69"/>
      <c r="I3" s="69"/>
      <c r="J3" s="69"/>
      <c r="K3" s="69"/>
      <c r="L3" s="69"/>
      <c r="M3" s="69"/>
      <c r="N3" s="69"/>
      <c r="O3" s="71" t="s">
        <v>22</v>
      </c>
      <c r="P3" s="72"/>
    </row>
    <row r="4" spans="1:18">
      <c r="A4" s="67"/>
      <c r="B4" s="67"/>
      <c r="C4" s="69"/>
      <c r="D4" s="69"/>
      <c r="E4" s="69"/>
      <c r="F4" s="69"/>
      <c r="G4" s="69"/>
      <c r="H4" s="69"/>
      <c r="I4" s="69"/>
      <c r="J4" s="69"/>
      <c r="K4" s="69"/>
      <c r="L4" s="69"/>
      <c r="M4" s="69"/>
      <c r="N4" s="69"/>
      <c r="O4" s="72" t="s">
        <v>23</v>
      </c>
      <c r="P4" s="72"/>
    </row>
    <row r="5" spans="1:18" ht="31.5">
      <c r="A5" s="73"/>
      <c r="B5" s="73"/>
      <c r="C5" s="73"/>
      <c r="D5" s="73"/>
      <c r="E5" s="73"/>
      <c r="F5" s="73"/>
      <c r="G5" s="73"/>
      <c r="H5" s="73"/>
      <c r="I5" s="73"/>
      <c r="J5" s="73"/>
      <c r="K5" s="73"/>
      <c r="L5" s="73"/>
      <c r="M5" s="73"/>
      <c r="N5" s="73"/>
      <c r="O5" s="73"/>
      <c r="P5" s="73"/>
    </row>
    <row r="6" spans="1:18" ht="40.5" customHeight="1">
      <c r="A6" s="16" t="s">
        <v>24</v>
      </c>
      <c r="B6" s="16" t="s">
        <v>0</v>
      </c>
      <c r="C6" s="17" t="s">
        <v>1</v>
      </c>
      <c r="D6" s="17" t="s">
        <v>2</v>
      </c>
      <c r="E6" s="17" t="s">
        <v>3</v>
      </c>
      <c r="F6" s="17" t="s">
        <v>4</v>
      </c>
      <c r="G6" s="17" t="s">
        <v>5</v>
      </c>
      <c r="H6" s="17" t="s">
        <v>6</v>
      </c>
      <c r="I6" s="16" t="s">
        <v>7</v>
      </c>
      <c r="J6" s="16" t="s">
        <v>8</v>
      </c>
      <c r="K6" s="16" t="s">
        <v>9</v>
      </c>
      <c r="L6" s="16" t="s">
        <v>10</v>
      </c>
      <c r="M6" s="16" t="s">
        <v>11</v>
      </c>
      <c r="N6" s="16" t="s">
        <v>12</v>
      </c>
      <c r="O6" s="16" t="s">
        <v>10</v>
      </c>
      <c r="P6" s="16" t="s">
        <v>20</v>
      </c>
    </row>
    <row r="7" spans="1:18" ht="135.75" customHeight="1">
      <c r="A7" s="74" t="s">
        <v>25</v>
      </c>
      <c r="B7" s="83" t="s">
        <v>26</v>
      </c>
      <c r="C7" s="18">
        <v>1</v>
      </c>
      <c r="D7" s="19" t="s">
        <v>27</v>
      </c>
      <c r="E7" s="20" t="s">
        <v>35</v>
      </c>
      <c r="F7" s="21" t="s">
        <v>36</v>
      </c>
      <c r="G7" s="21" t="s">
        <v>37</v>
      </c>
      <c r="H7" s="19" t="s">
        <v>41</v>
      </c>
      <c r="I7" s="22" t="s">
        <v>42</v>
      </c>
      <c r="J7" s="22" t="s">
        <v>43</v>
      </c>
      <c r="K7" s="81" t="e">
        <f>J7+J8+J9+J10+J11+J12+J13+J14</f>
        <v>#VALUE!</v>
      </c>
      <c r="L7" s="23" t="s">
        <v>44</v>
      </c>
      <c r="M7" s="23" t="s">
        <v>45</v>
      </c>
      <c r="N7" s="24" t="s">
        <v>46</v>
      </c>
      <c r="O7" s="77">
        <f>600000+2082000+1000000+2740000+3400000</f>
        <v>9822000</v>
      </c>
      <c r="P7" s="77">
        <f>(5400000+1900000+1159000+1047539+1903461+352000+352000)</f>
        <v>12114000</v>
      </c>
    </row>
    <row r="8" spans="1:18" ht="111.75" customHeight="1">
      <c r="A8" s="75"/>
      <c r="B8" s="84"/>
      <c r="C8" s="18">
        <v>2</v>
      </c>
      <c r="D8" s="25">
        <f t="shared" ref="D8:D14" si="0">100/27</f>
        <v>3.7037037037037037</v>
      </c>
      <c r="E8" s="20" t="s">
        <v>34</v>
      </c>
      <c r="F8" s="21" t="s">
        <v>13</v>
      </c>
      <c r="G8" s="21" t="s">
        <v>38</v>
      </c>
      <c r="H8" s="25">
        <f>(100/27)*2</f>
        <v>7.4074074074074074</v>
      </c>
      <c r="I8" s="22">
        <v>347000</v>
      </c>
      <c r="J8" s="22">
        <f>I8*6</f>
        <v>2082000</v>
      </c>
      <c r="K8" s="81"/>
      <c r="L8" s="23">
        <v>2082000</v>
      </c>
      <c r="M8" s="23">
        <f>2082000-2082000</f>
        <v>0</v>
      </c>
      <c r="N8" s="24" t="s">
        <v>47</v>
      </c>
      <c r="O8" s="77"/>
      <c r="P8" s="77"/>
    </row>
    <row r="9" spans="1:18" ht="225" customHeight="1">
      <c r="A9" s="75"/>
      <c r="B9" s="84"/>
      <c r="C9" s="18">
        <v>3</v>
      </c>
      <c r="D9" s="25">
        <f t="shared" si="0"/>
        <v>3.7037037037037037</v>
      </c>
      <c r="E9" s="20" t="s">
        <v>28</v>
      </c>
      <c r="F9" s="21" t="s">
        <v>13</v>
      </c>
      <c r="G9" s="21" t="s">
        <v>14</v>
      </c>
      <c r="H9" s="25">
        <f>(100/27)*3</f>
        <v>11.111111111111111</v>
      </c>
      <c r="I9" s="22">
        <v>200000</v>
      </c>
      <c r="J9" s="22">
        <f>(I9*16)*2</f>
        <v>6400000</v>
      </c>
      <c r="K9" s="81"/>
      <c r="L9" s="23">
        <f>(1000000)</f>
        <v>1000000</v>
      </c>
      <c r="M9" s="23">
        <f>J9-L9</f>
        <v>5400000</v>
      </c>
      <c r="N9" s="24" t="s">
        <v>48</v>
      </c>
      <c r="O9" s="77"/>
      <c r="P9" s="77"/>
      <c r="Q9" s="2"/>
    </row>
    <row r="10" spans="1:18" ht="109.5" customHeight="1">
      <c r="A10" s="75"/>
      <c r="B10" s="84"/>
      <c r="C10" s="18">
        <v>4</v>
      </c>
      <c r="D10" s="25">
        <f t="shared" si="0"/>
        <v>3.7037037037037037</v>
      </c>
      <c r="E10" s="20" t="s">
        <v>29</v>
      </c>
      <c r="F10" s="26" t="s">
        <v>18</v>
      </c>
      <c r="G10" s="21" t="s">
        <v>15</v>
      </c>
      <c r="H10" s="25">
        <f>(100/27)*4</f>
        <v>14.814814814814815</v>
      </c>
      <c r="I10" s="22">
        <v>190000</v>
      </c>
      <c r="J10" s="22">
        <v>1900000</v>
      </c>
      <c r="K10" s="81"/>
      <c r="L10" s="27">
        <v>0</v>
      </c>
      <c r="M10" s="27">
        <v>1900000</v>
      </c>
      <c r="N10" s="24" t="s">
        <v>49</v>
      </c>
      <c r="O10" s="77"/>
      <c r="P10" s="77"/>
      <c r="R10" s="5">
        <f>764750*4</f>
        <v>3059000</v>
      </c>
    </row>
    <row r="11" spans="1:18" ht="306.75" customHeight="1">
      <c r="A11" s="75"/>
      <c r="B11" s="84"/>
      <c r="C11" s="18">
        <v>5</v>
      </c>
      <c r="D11" s="25">
        <f>100/27</f>
        <v>3.7037037037037037</v>
      </c>
      <c r="E11" s="20" t="s">
        <v>30</v>
      </c>
      <c r="F11" s="21" t="s">
        <v>16</v>
      </c>
      <c r="G11" s="21" t="s">
        <v>17</v>
      </c>
      <c r="H11" s="25">
        <f>(100/27)*5</f>
        <v>18.518518518518519</v>
      </c>
      <c r="I11" s="22">
        <v>137000</v>
      </c>
      <c r="J11" s="22">
        <f>I11*50</f>
        <v>6850000</v>
      </c>
      <c r="K11" s="81"/>
      <c r="L11" s="23">
        <f>(2740000)</f>
        <v>2740000</v>
      </c>
      <c r="M11" s="23">
        <f>J11-L11</f>
        <v>4110000</v>
      </c>
      <c r="N11" s="24" t="s">
        <v>50</v>
      </c>
      <c r="O11" s="77"/>
      <c r="P11" s="77"/>
    </row>
    <row r="12" spans="1:18" ht="93.75" customHeight="1">
      <c r="A12" s="75"/>
      <c r="B12" s="84"/>
      <c r="C12" s="18">
        <v>6</v>
      </c>
      <c r="D12" s="25">
        <f t="shared" si="0"/>
        <v>3.7037037037037037</v>
      </c>
      <c r="E12" s="20" t="s">
        <v>31</v>
      </c>
      <c r="F12" s="21" t="s">
        <v>16</v>
      </c>
      <c r="G12" s="21" t="s">
        <v>39</v>
      </c>
      <c r="H12" s="25">
        <f>(100/27)*6</f>
        <v>22.222222222222221</v>
      </c>
      <c r="I12" s="22">
        <f>340000</f>
        <v>340000</v>
      </c>
      <c r="J12" s="22">
        <f>I12*10</f>
        <v>3400000</v>
      </c>
      <c r="K12" s="81"/>
      <c r="L12" s="23">
        <v>3400000</v>
      </c>
      <c r="M12" s="23">
        <f>3400000-3400000</f>
        <v>0</v>
      </c>
      <c r="N12" s="24" t="s">
        <v>51</v>
      </c>
      <c r="O12" s="77"/>
      <c r="P12" s="77"/>
    </row>
    <row r="13" spans="1:18" ht="63" customHeight="1">
      <c r="A13" s="75"/>
      <c r="B13" s="84"/>
      <c r="C13" s="18">
        <v>7</v>
      </c>
      <c r="D13" s="25">
        <f t="shared" si="0"/>
        <v>3.7037037037037037</v>
      </c>
      <c r="E13" s="28" t="s">
        <v>32</v>
      </c>
      <c r="F13" s="29" t="s">
        <v>18</v>
      </c>
      <c r="G13" s="21" t="s">
        <v>40</v>
      </c>
      <c r="H13" s="25">
        <f>(100/27)*7</f>
        <v>25.925925925925927</v>
      </c>
      <c r="I13" s="22">
        <v>352000</v>
      </c>
      <c r="J13" s="22">
        <f>I13*1</f>
        <v>352000</v>
      </c>
      <c r="K13" s="81"/>
      <c r="L13" s="27">
        <v>0</v>
      </c>
      <c r="M13" s="27">
        <f>J13-L13</f>
        <v>352000</v>
      </c>
      <c r="N13" s="27"/>
      <c r="O13" s="77"/>
      <c r="P13" s="77"/>
    </row>
    <row r="14" spans="1:18" ht="54" customHeight="1">
      <c r="A14" s="75"/>
      <c r="B14" s="84"/>
      <c r="C14" s="18">
        <v>8</v>
      </c>
      <c r="D14" s="25">
        <f t="shared" si="0"/>
        <v>3.7037037037037037</v>
      </c>
      <c r="E14" s="28" t="s">
        <v>33</v>
      </c>
      <c r="F14" s="29" t="s">
        <v>18</v>
      </c>
      <c r="G14" s="21" t="s">
        <v>40</v>
      </c>
      <c r="H14" s="25">
        <f>(100/27)*8</f>
        <v>29.62962962962963</v>
      </c>
      <c r="I14" s="22">
        <v>352000</v>
      </c>
      <c r="J14" s="22">
        <f>I14*1</f>
        <v>352000</v>
      </c>
      <c r="K14" s="81"/>
      <c r="L14" s="27">
        <v>0</v>
      </c>
      <c r="M14" s="27">
        <f>J14-L14</f>
        <v>352000</v>
      </c>
      <c r="N14" s="27"/>
      <c r="O14" s="77"/>
      <c r="P14" s="77"/>
    </row>
    <row r="15" spans="1:18" ht="21.75" customHeight="1">
      <c r="A15" s="30"/>
      <c r="B15" s="30"/>
      <c r="C15" s="30"/>
      <c r="D15" s="30"/>
      <c r="E15" s="30"/>
      <c r="F15" s="30"/>
      <c r="G15" s="30"/>
      <c r="H15" s="30"/>
      <c r="I15" s="30"/>
      <c r="J15" s="30"/>
      <c r="K15" s="31" t="e">
        <f>K7</f>
        <v>#VALUE!</v>
      </c>
      <c r="L15" s="30"/>
      <c r="M15" s="30"/>
      <c r="N15" s="30"/>
      <c r="O15" s="30"/>
      <c r="P15" s="30"/>
    </row>
    <row r="16" spans="1:18" ht="12" customHeight="1">
      <c r="A16" s="76"/>
      <c r="B16" s="93"/>
      <c r="C16" s="32"/>
      <c r="D16" s="33"/>
      <c r="E16" s="33"/>
      <c r="F16" s="33"/>
      <c r="G16" s="33"/>
      <c r="H16" s="33"/>
      <c r="I16" s="33"/>
      <c r="J16" s="33"/>
      <c r="K16" s="34"/>
      <c r="L16" s="35"/>
      <c r="M16" s="35"/>
      <c r="N16" s="35"/>
      <c r="O16" s="98"/>
      <c r="P16" s="77"/>
    </row>
    <row r="17" spans="1:19" ht="12" customHeight="1">
      <c r="A17" s="76"/>
      <c r="B17" s="93"/>
      <c r="C17" s="36"/>
      <c r="D17" s="37"/>
      <c r="E17" s="38"/>
      <c r="F17" s="39"/>
      <c r="G17" s="40"/>
      <c r="H17" s="37"/>
      <c r="I17" s="41"/>
      <c r="J17" s="41"/>
      <c r="K17" s="82"/>
      <c r="L17" s="56"/>
      <c r="M17" s="56"/>
      <c r="N17" s="57"/>
      <c r="O17" s="98"/>
      <c r="P17" s="77"/>
    </row>
    <row r="18" spans="1:19" ht="12" customHeight="1">
      <c r="A18" s="76"/>
      <c r="B18" s="93"/>
      <c r="C18" s="96"/>
      <c r="D18" s="85"/>
      <c r="E18" s="97"/>
      <c r="F18" s="90"/>
      <c r="G18" s="95"/>
      <c r="H18" s="94"/>
      <c r="I18" s="99"/>
      <c r="J18" s="99"/>
      <c r="K18" s="82"/>
      <c r="L18" s="79"/>
      <c r="M18" s="79"/>
      <c r="N18" s="78"/>
      <c r="O18" s="98"/>
      <c r="P18" s="77"/>
      <c r="R18" s="2"/>
      <c r="S18" s="2"/>
    </row>
    <row r="19" spans="1:19" ht="12" customHeight="1">
      <c r="A19" s="76"/>
      <c r="B19" s="93"/>
      <c r="C19" s="96"/>
      <c r="D19" s="85"/>
      <c r="E19" s="97"/>
      <c r="F19" s="90"/>
      <c r="G19" s="95"/>
      <c r="H19" s="94"/>
      <c r="I19" s="99"/>
      <c r="J19" s="99"/>
      <c r="K19" s="82"/>
      <c r="L19" s="79"/>
      <c r="M19" s="79"/>
      <c r="N19" s="78"/>
      <c r="O19" s="98"/>
      <c r="P19" s="77"/>
      <c r="R19" s="2"/>
      <c r="S19" s="2"/>
    </row>
    <row r="20" spans="1:19" ht="12" customHeight="1">
      <c r="A20" s="76"/>
      <c r="B20" s="93"/>
      <c r="C20" s="36"/>
      <c r="D20" s="37"/>
      <c r="E20" s="38"/>
      <c r="F20" s="43"/>
      <c r="G20" s="40"/>
      <c r="H20" s="37"/>
      <c r="I20" s="41"/>
      <c r="J20" s="41"/>
      <c r="K20" s="82"/>
      <c r="L20" s="56"/>
      <c r="M20" s="56"/>
      <c r="N20" s="78"/>
      <c r="O20" s="98"/>
      <c r="P20" s="77"/>
    </row>
    <row r="21" spans="1:19" ht="12" customHeight="1">
      <c r="A21" s="76"/>
      <c r="B21" s="93"/>
      <c r="C21" s="36"/>
      <c r="D21" s="37"/>
      <c r="E21" s="38"/>
      <c r="F21" s="43"/>
      <c r="G21" s="40"/>
      <c r="H21" s="37"/>
      <c r="I21" s="41"/>
      <c r="J21" s="41"/>
      <c r="K21" s="82"/>
      <c r="L21" s="56"/>
      <c r="M21" s="65"/>
      <c r="N21" s="78"/>
      <c r="O21" s="98"/>
      <c r="P21" s="77"/>
    </row>
    <row r="22" spans="1:19" ht="12" customHeight="1">
      <c r="A22" s="76"/>
      <c r="B22" s="93"/>
      <c r="C22" s="36"/>
      <c r="D22" s="37"/>
      <c r="E22" s="38"/>
      <c r="F22" s="43"/>
      <c r="G22" s="40"/>
      <c r="H22" s="37"/>
      <c r="I22" s="41"/>
      <c r="J22" s="41"/>
      <c r="K22" s="82"/>
      <c r="L22" s="56"/>
      <c r="M22" s="56"/>
      <c r="N22" s="66"/>
      <c r="O22" s="98"/>
      <c r="P22" s="77"/>
    </row>
    <row r="23" spans="1:19" ht="12" customHeight="1">
      <c r="A23" s="76"/>
      <c r="B23" s="93"/>
      <c r="C23" s="36"/>
      <c r="D23" s="37"/>
      <c r="E23" s="38"/>
      <c r="F23" s="43"/>
      <c r="G23" s="40"/>
      <c r="H23" s="37"/>
      <c r="I23" s="41"/>
      <c r="J23" s="41"/>
      <c r="K23" s="82"/>
      <c r="L23" s="56"/>
      <c r="M23" s="56"/>
      <c r="N23" s="57"/>
      <c r="O23" s="98"/>
      <c r="P23" s="77"/>
      <c r="R23" s="4"/>
    </row>
    <row r="24" spans="1:19" ht="12" customHeight="1">
      <c r="A24" s="76"/>
      <c r="B24" s="93"/>
      <c r="C24" s="36"/>
      <c r="D24" s="37"/>
      <c r="E24" s="38"/>
      <c r="F24" s="44"/>
      <c r="G24" s="42"/>
      <c r="H24" s="37"/>
      <c r="I24" s="41"/>
      <c r="J24" s="41"/>
      <c r="K24" s="82"/>
      <c r="L24" s="56"/>
      <c r="M24" s="56"/>
      <c r="N24" s="57"/>
      <c r="O24" s="98"/>
      <c r="P24" s="77"/>
    </row>
    <row r="25" spans="1:19" ht="12" customHeight="1">
      <c r="A25" s="76"/>
      <c r="B25" s="93"/>
      <c r="C25" s="36"/>
      <c r="D25" s="37"/>
      <c r="E25" s="38"/>
      <c r="F25" s="44"/>
      <c r="G25" s="42"/>
      <c r="H25" s="37"/>
      <c r="I25" s="41"/>
      <c r="J25" s="41"/>
      <c r="K25" s="82"/>
      <c r="L25" s="56"/>
      <c r="M25" s="56"/>
      <c r="N25" s="60"/>
      <c r="O25" s="98"/>
      <c r="P25" s="77"/>
    </row>
    <row r="26" spans="1:19" ht="12" customHeight="1">
      <c r="A26" s="76"/>
      <c r="B26" s="93"/>
      <c r="C26" s="80"/>
      <c r="D26" s="80"/>
      <c r="E26" s="45"/>
      <c r="F26" s="45"/>
      <c r="G26" s="45"/>
      <c r="H26" s="45"/>
      <c r="I26" s="45"/>
      <c r="J26" s="45"/>
      <c r="K26" s="46"/>
      <c r="L26" s="47"/>
      <c r="M26" s="47"/>
      <c r="N26" s="47"/>
      <c r="O26" s="98"/>
      <c r="P26" s="77"/>
    </row>
    <row r="27" spans="1:19" ht="12" customHeight="1">
      <c r="A27" s="76"/>
      <c r="B27" s="93"/>
      <c r="C27" s="36"/>
      <c r="D27" s="37"/>
      <c r="E27" s="38"/>
      <c r="F27" s="39"/>
      <c r="G27" s="48"/>
      <c r="H27" s="37"/>
      <c r="I27" s="41"/>
      <c r="J27" s="41"/>
      <c r="K27" s="82"/>
      <c r="L27" s="79"/>
      <c r="M27" s="79"/>
      <c r="N27" s="78"/>
      <c r="O27" s="98"/>
      <c r="P27" s="77"/>
      <c r="Q27" s="3"/>
    </row>
    <row r="28" spans="1:19" ht="12" customHeight="1">
      <c r="A28" s="76"/>
      <c r="B28" s="93"/>
      <c r="C28" s="36"/>
      <c r="D28" s="37"/>
      <c r="E28" s="38"/>
      <c r="F28" s="39"/>
      <c r="G28" s="49"/>
      <c r="H28" s="37"/>
      <c r="I28" s="41"/>
      <c r="J28" s="41"/>
      <c r="K28" s="82"/>
      <c r="L28" s="79"/>
      <c r="M28" s="79"/>
      <c r="N28" s="78"/>
      <c r="O28" s="98"/>
      <c r="P28" s="77"/>
      <c r="R28" s="3"/>
    </row>
    <row r="29" spans="1:19" ht="12" customHeight="1">
      <c r="A29" s="76"/>
      <c r="B29" s="93"/>
      <c r="C29" s="36"/>
      <c r="D29" s="37"/>
      <c r="E29" s="38"/>
      <c r="F29" s="39"/>
      <c r="G29" s="48"/>
      <c r="H29" s="37"/>
      <c r="I29" s="41"/>
      <c r="J29" s="41"/>
      <c r="K29" s="82"/>
      <c r="L29" s="79"/>
      <c r="M29" s="79"/>
      <c r="N29" s="78"/>
      <c r="O29" s="98"/>
      <c r="P29" s="77"/>
    </row>
    <row r="30" spans="1:19" ht="12" customHeight="1">
      <c r="A30" s="76"/>
      <c r="B30" s="93"/>
      <c r="C30" s="36"/>
      <c r="D30" s="37"/>
      <c r="E30" s="38"/>
      <c r="F30" s="39"/>
      <c r="G30" s="48"/>
      <c r="H30" s="37"/>
      <c r="I30" s="41"/>
      <c r="J30" s="41"/>
      <c r="K30" s="82"/>
      <c r="L30" s="79"/>
      <c r="M30" s="79"/>
      <c r="N30" s="78"/>
      <c r="O30" s="98"/>
      <c r="P30" s="77"/>
    </row>
    <row r="31" spans="1:19" ht="12" customHeight="1">
      <c r="A31" s="76"/>
      <c r="B31" s="93"/>
      <c r="C31" s="36"/>
      <c r="D31" s="37"/>
      <c r="E31" s="38"/>
      <c r="F31" s="39"/>
      <c r="G31" s="48"/>
      <c r="H31" s="37"/>
      <c r="I31" s="41"/>
      <c r="J31" s="41"/>
      <c r="K31" s="82"/>
      <c r="L31" s="79"/>
      <c r="M31" s="79"/>
      <c r="N31" s="78"/>
      <c r="O31" s="98"/>
      <c r="P31" s="77"/>
    </row>
    <row r="32" spans="1:19" ht="12" customHeight="1">
      <c r="A32" s="50"/>
      <c r="B32" s="50"/>
      <c r="C32" s="50"/>
      <c r="D32" s="50"/>
      <c r="E32" s="50"/>
      <c r="F32" s="50"/>
      <c r="G32" s="50"/>
      <c r="H32" s="50"/>
      <c r="I32" s="50"/>
      <c r="J32" s="50"/>
      <c r="K32" s="51"/>
      <c r="L32" s="50"/>
      <c r="M32" s="50"/>
      <c r="N32" s="50"/>
      <c r="O32" s="50"/>
      <c r="P32" s="50"/>
    </row>
    <row r="33" spans="1:16" ht="12" customHeight="1">
      <c r="A33" s="92"/>
      <c r="B33" s="88"/>
      <c r="C33" s="52"/>
      <c r="D33" s="54"/>
      <c r="E33" s="38"/>
      <c r="F33" s="55"/>
      <c r="G33" s="48"/>
      <c r="H33" s="54"/>
      <c r="I33" s="41"/>
      <c r="J33" s="41"/>
      <c r="K33" s="82"/>
      <c r="L33" s="56"/>
      <c r="M33" s="56"/>
      <c r="N33" s="78"/>
      <c r="O33" s="88"/>
      <c r="P33" s="88"/>
    </row>
    <row r="34" spans="1:16" ht="12" customHeight="1">
      <c r="A34" s="92"/>
      <c r="B34" s="88"/>
      <c r="C34" s="52"/>
      <c r="D34" s="54"/>
      <c r="E34" s="38"/>
      <c r="F34" s="55"/>
      <c r="G34" s="48"/>
      <c r="H34" s="54"/>
      <c r="I34" s="41"/>
      <c r="J34" s="41"/>
      <c r="K34" s="82"/>
      <c r="L34" s="56"/>
      <c r="M34" s="56"/>
      <c r="N34" s="78"/>
      <c r="O34" s="88"/>
      <c r="P34" s="88"/>
    </row>
    <row r="35" spans="1:16" ht="12" customHeight="1">
      <c r="A35" s="92"/>
      <c r="B35" s="88"/>
      <c r="C35" s="52"/>
      <c r="D35" s="37"/>
      <c r="E35" s="58"/>
      <c r="F35" s="39"/>
      <c r="G35" s="49"/>
      <c r="H35" s="37"/>
      <c r="I35" s="59"/>
      <c r="J35" s="59"/>
      <c r="K35" s="82"/>
      <c r="L35" s="53"/>
      <c r="M35" s="53"/>
      <c r="N35" s="89"/>
      <c r="O35" s="88"/>
      <c r="P35" s="88"/>
    </row>
    <row r="36" spans="1:16" ht="12" customHeight="1">
      <c r="A36" s="92"/>
      <c r="B36" s="88"/>
      <c r="C36" s="52"/>
      <c r="D36" s="37"/>
      <c r="E36" s="58"/>
      <c r="F36" s="39"/>
      <c r="G36" s="49"/>
      <c r="H36" s="37"/>
      <c r="I36" s="59"/>
      <c r="J36" s="59"/>
      <c r="K36" s="82"/>
      <c r="L36" s="56"/>
      <c r="M36" s="56"/>
      <c r="N36" s="89"/>
      <c r="O36" s="88"/>
      <c r="P36" s="88"/>
    </row>
    <row r="37" spans="1:16" ht="12" customHeight="1">
      <c r="A37" s="92"/>
      <c r="B37" s="88"/>
      <c r="C37" s="52"/>
      <c r="D37" s="37"/>
      <c r="E37" s="58"/>
      <c r="F37" s="39"/>
      <c r="G37" s="49"/>
      <c r="H37" s="37"/>
      <c r="I37" s="59"/>
      <c r="J37" s="59"/>
      <c r="K37" s="82"/>
      <c r="L37" s="53"/>
      <c r="M37" s="53"/>
      <c r="N37" s="89"/>
      <c r="O37" s="88"/>
      <c r="P37" s="88"/>
    </row>
    <row r="38" spans="1:16" ht="12" customHeight="1">
      <c r="A38" s="92"/>
      <c r="B38" s="88"/>
      <c r="C38" s="52"/>
      <c r="D38" s="37"/>
      <c r="E38" s="58"/>
      <c r="F38" s="39"/>
      <c r="G38" s="39"/>
      <c r="H38" s="52"/>
      <c r="I38" s="59"/>
      <c r="J38" s="59"/>
      <c r="K38" s="82"/>
      <c r="L38" s="56"/>
      <c r="M38" s="56"/>
      <c r="N38" s="60"/>
      <c r="O38" s="88"/>
      <c r="P38" s="88"/>
    </row>
    <row r="39" spans="1:16" ht="26.25">
      <c r="A39" s="1"/>
      <c r="B39" s="1"/>
      <c r="C39" s="1"/>
      <c r="D39" s="1"/>
      <c r="E39" s="61" t="s">
        <v>19</v>
      </c>
      <c r="F39" s="62"/>
      <c r="G39" s="62"/>
      <c r="H39" s="62"/>
      <c r="I39" s="91">
        <f>SUM(J7:J38)</f>
        <v>21336000</v>
      </c>
      <c r="J39" s="91"/>
      <c r="K39" s="1"/>
      <c r="L39" s="1"/>
      <c r="M39" s="1"/>
      <c r="N39" s="1"/>
      <c r="O39" s="63">
        <f>O33+O16+O7</f>
        <v>9822000</v>
      </c>
      <c r="P39" s="64">
        <f>P33+P16+P7</f>
        <v>12114000</v>
      </c>
    </row>
    <row r="40" spans="1:16" ht="16.5" thickBot="1">
      <c r="E40" s="12" t="s">
        <v>52</v>
      </c>
      <c r="F40" s="13"/>
      <c r="G40" s="14"/>
      <c r="H40" s="15"/>
      <c r="I40" s="86">
        <v>82888998</v>
      </c>
      <c r="J40" s="87"/>
    </row>
    <row r="44" spans="1:16">
      <c r="K44" s="3"/>
    </row>
    <row r="45" spans="1:16">
      <c r="F45" s="6"/>
    </row>
    <row r="46" spans="1:16" ht="23.25">
      <c r="E46" s="8"/>
      <c r="M46" s="9">
        <f>1159000+1047539</f>
        <v>2206539</v>
      </c>
    </row>
    <row r="47" spans="1:16" ht="15.75">
      <c r="M47" s="10">
        <v>1900000</v>
      </c>
    </row>
    <row r="48" spans="1:16">
      <c r="I48" s="6"/>
      <c r="M48" s="5"/>
    </row>
    <row r="49" spans="7:13" ht="18.75">
      <c r="G49" s="7"/>
      <c r="M49" s="11">
        <f>SUM(M46:M48)</f>
        <v>4106539</v>
      </c>
    </row>
  </sheetData>
  <mergeCells count="44">
    <mergeCell ref="A33:A38"/>
    <mergeCell ref="O33:O38"/>
    <mergeCell ref="K33:K38"/>
    <mergeCell ref="B33:B38"/>
    <mergeCell ref="B16:B31"/>
    <mergeCell ref="N18:N19"/>
    <mergeCell ref="M18:M19"/>
    <mergeCell ref="H18:H19"/>
    <mergeCell ref="G18:G19"/>
    <mergeCell ref="C18:C19"/>
    <mergeCell ref="E18:E19"/>
    <mergeCell ref="O16:O31"/>
    <mergeCell ref="J18:J19"/>
    <mergeCell ref="I18:I19"/>
    <mergeCell ref="I40:J40"/>
    <mergeCell ref="P33:P38"/>
    <mergeCell ref="N33:N34"/>
    <mergeCell ref="N35:N37"/>
    <mergeCell ref="F18:F19"/>
    <mergeCell ref="N27:N29"/>
    <mergeCell ref="N30:N31"/>
    <mergeCell ref="I39:J39"/>
    <mergeCell ref="P16:P31"/>
    <mergeCell ref="A5:P5"/>
    <mergeCell ref="A7:A14"/>
    <mergeCell ref="A16:A31"/>
    <mergeCell ref="O7:O14"/>
    <mergeCell ref="N20:N21"/>
    <mergeCell ref="M27:M31"/>
    <mergeCell ref="L27:L31"/>
    <mergeCell ref="C26:D26"/>
    <mergeCell ref="K7:K14"/>
    <mergeCell ref="K17:K25"/>
    <mergeCell ref="K27:K31"/>
    <mergeCell ref="L18:L19"/>
    <mergeCell ref="B7:B14"/>
    <mergeCell ref="D18:D19"/>
    <mergeCell ref="P7:P14"/>
    <mergeCell ref="A1:B4"/>
    <mergeCell ref="C1:N4"/>
    <mergeCell ref="O1:P1"/>
    <mergeCell ref="O2:P2"/>
    <mergeCell ref="O3:P3"/>
    <mergeCell ref="O4:P4"/>
  </mergeCells>
  <pageMargins left="0.70866141732283472" right="0.70866141732283472" top="0.74803149606299213" bottom="0.74803149606299213" header="0.31496062992125984" footer="0.31496062992125984"/>
  <pageSetup scale="22" orientation="landscape" r:id="rId1"/>
  <headerFooter>
    <oddFooter>&amp;C&amp;G</oddFooter>
  </headerFooter>
  <colBreaks count="1" manualBreakCount="1">
    <brk id="16" max="1048575" man="1"/>
  </colBreaks>
  <ignoredErrors>
    <ignoredError sqref="M12" formula="1"/>
  </ignoredError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General</vt:lpstr>
      <vt:lpstr>General!Área_de_impresión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Cardona García</dc:creator>
  <cp:keywords/>
  <dc:description/>
  <cp:lastModifiedBy>Diana Vargas</cp:lastModifiedBy>
  <cp:revision/>
  <cp:lastPrinted>2026-08-11T22:33:23Z</cp:lastPrinted>
  <dcterms:created xsi:type="dcterms:W3CDTF">2022-02-28T16:18:00Z</dcterms:created>
  <dcterms:modified xsi:type="dcterms:W3CDTF">2026-08-11T22:33:37Z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5C6BD4243F834786B47398EDB5CC4EFD_13</vt:lpwstr>
  </property>
  <property fmtid="{D5CDD505-2E9C-101B-9397-08002B2CF9AE}" pid="3" name="KSOProductBuildVer">
    <vt:lpwstr>3082-12.2.0.13306</vt:lpwstr>
  </property>
</Properties>
</file>